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C 2019\RENDICIÓN DE CUENTAS 2018\"/>
    </mc:Choice>
  </mc:AlternateContent>
  <bookViews>
    <workbookView xWindow="495" yWindow="-165" windowWidth="12120" windowHeight="8460" tabRatio="445"/>
  </bookViews>
  <sheets>
    <sheet name="PLAN DE ACCION (2)" sheetId="4" r:id="rId1"/>
  </sheets>
  <definedNames>
    <definedName name="_xlnm.Print_Titles" localSheetId="0">'PLAN DE ACCION (2)'!$1:$12</definedName>
  </definedNames>
  <calcPr calcId="152511"/>
</workbook>
</file>

<file path=xl/calcChain.xml><?xml version="1.0" encoding="utf-8"?>
<calcChain xmlns="http://schemas.openxmlformats.org/spreadsheetml/2006/main">
  <c r="P41" i="4" l="1"/>
  <c r="F23" i="4" l="1"/>
  <c r="P44" i="4" l="1"/>
  <c r="P40" i="4"/>
  <c r="P43" i="4" l="1"/>
  <c r="P26" i="4" l="1"/>
  <c r="P25" i="4"/>
  <c r="P24" i="4"/>
  <c r="P23" i="4"/>
  <c r="P21" i="4"/>
  <c r="P20" i="4"/>
  <c r="P19" i="4"/>
  <c r="P30" i="4"/>
  <c r="P31" i="4"/>
  <c r="P29" i="4"/>
  <c r="P37" i="4"/>
  <c r="P34" i="4"/>
  <c r="P18" i="4" l="1"/>
  <c r="P35" i="4" l="1"/>
  <c r="P36" i="4"/>
</calcChain>
</file>

<file path=xl/comments1.xml><?xml version="1.0" encoding="utf-8"?>
<comments xmlns="http://schemas.openxmlformats.org/spreadsheetml/2006/main">
  <authors>
    <author>Usuario</author>
    <author xml:space="preserve"> </author>
    <author>USUARIO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D18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G18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8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20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  <comment ref="P41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085-2017
</t>
        </r>
      </text>
    </comment>
    <comment ref="P43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019-2017,066-2017
</t>
        </r>
      </text>
    </comment>
    <comment ref="P4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Contrato valencia</t>
        </r>
      </text>
    </comment>
  </commentList>
</comments>
</file>

<file path=xl/sharedStrings.xml><?xml version="1.0" encoding="utf-8"?>
<sst xmlns="http://schemas.openxmlformats.org/spreadsheetml/2006/main" count="118" uniqueCount="98">
  <si>
    <t xml:space="preserve">PAGINA: 1 de 1 </t>
  </si>
  <si>
    <t>PROYECTO</t>
  </si>
  <si>
    <t>META</t>
  </si>
  <si>
    <t>VALOR ACTUAL</t>
  </si>
  <si>
    <t>VALOR ESPERADO</t>
  </si>
  <si>
    <t>META DE ACTIVIDAD</t>
  </si>
  <si>
    <t>PROPIOS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</si>
  <si>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</si>
  <si>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</si>
  <si>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</si>
  <si>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</si>
  <si>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</si>
  <si>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</si>
  <si>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</si>
  <si>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</si>
  <si>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</si>
  <si>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</si>
  <si>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</si>
  <si>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</si>
  <si>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APORTE AL  PLAN PARA LA VIGENCIA %</t>
  </si>
  <si>
    <t>OTROS CONTRAPARTIDA</t>
  </si>
  <si>
    <t xml:space="preserve">PROCESO DE PLANIFICACIÓN DEPARTAMENTAL </t>
  </si>
  <si>
    <t>RECURSOS PESOS</t>
  </si>
  <si>
    <t>PROGRAMA: AGUA Y SANEAMIENTO PARA LA COMPETITIVIDAD</t>
  </si>
  <si>
    <t>SUBPROGRAMA:Agua potable para la competitividad</t>
  </si>
  <si>
    <t>Cobertura de acueducto urbano, alcanzada.</t>
  </si>
  <si>
    <t>Número de micro medidores adquiridos e instalados en la zona urbana</t>
  </si>
  <si>
    <t>Número de tanques de almacenamiento construidos   zona urbana.</t>
  </si>
  <si>
    <t>Número de captaciones construidas zona urbana.</t>
  </si>
  <si>
    <t>Número de metros cúbicos/ día, potables producidos con la ampliación de una planta de tratamiento de agua potable (PTAP) zona urbana.</t>
  </si>
  <si>
    <t>Número de tanques de almacenamiento construidos   zona rural.</t>
  </si>
  <si>
    <t>Número de captaciones construidas, zona rural</t>
  </si>
  <si>
    <t>Número de micro medidores adquiridos e instalados zona rural</t>
  </si>
  <si>
    <t>Número de metros cúbicos potables producidos con la ampliación de una planta de tratamiento de agua potable (PTAP), zona rural</t>
  </si>
  <si>
    <t xml:space="preserve">VALOR ESPERADO </t>
  </si>
  <si>
    <t>18 horas/dia</t>
  </si>
  <si>
    <t>Número de horas/diarias de continuidad del servicio alcanzadas</t>
  </si>
  <si>
    <t>Indice de la calidad del agua en la zona urbana, alcanzada.</t>
  </si>
  <si>
    <t>Índice de la calidad del agua apta para el consumo humano en la zona rural, disminuido.</t>
  </si>
  <si>
    <t>Número de nuevos usuarios de acueducto de la zona rural</t>
  </si>
  <si>
    <t>SUBPROGRAMA: Saneamiento Básico para la competitividad</t>
  </si>
  <si>
    <t>Cobertura de alcantarillado urbano  alcanzada.</t>
  </si>
  <si>
    <t>Número de sistemas de tratamiento de aguas residuales construidos, ampliados, optimizados y/o mejorados en zona urbana</t>
  </si>
  <si>
    <t>Número de Acometidas  Domiciliarias de alcantarillados adquiridos e instalados.</t>
  </si>
  <si>
    <t>Número de nuevos usuarios de sistemas individuales de alcantarillado en la zona rural alterrno construidos</t>
  </si>
  <si>
    <t>Número de carros compactadores adquiridos y en operación</t>
  </si>
  <si>
    <t>Diseño y estudio apoyados para el manejo y disposición de residuos sólidos realizado</t>
  </si>
  <si>
    <t>Número de municipios en la gestión de proyectos para la dispoción final de los residuos sólidos apoyados.</t>
  </si>
  <si>
    <t>Número de micro cuencas abastecen el acueducto conservadas</t>
  </si>
  <si>
    <t>Cobertura de servicios de aseo alcanzada</t>
  </si>
  <si>
    <t>SUBPROGRAMA:Servicio Público de Aseo para la Competitividad y Competitividad Ambiental en los Servicios de Acueducto, Alcantarillado y Aseo</t>
  </si>
  <si>
    <t>SUBPROGRAMA:Fortalecimiento Institucional del Gestor del Plan Departamental de Agua.</t>
  </si>
  <si>
    <t>Número de municipios con esquemas de prestación del servicio de acueducto identificados</t>
  </si>
  <si>
    <t>Esquema de operación para la prestación del servicio de acueducto en dos municipios del departamento implementado.</t>
  </si>
  <si>
    <t>Número de Planes sectoriales formulados, adoptados por los municipios  y apoyados   por el PDA.</t>
  </si>
  <si>
    <t>Número de diagnósticos y estudios de pre factibilidad del servicio de alcantarillado realizados</t>
  </si>
  <si>
    <t>Número de municipios con  esquemas de prestación del servicio de alcantarillado identificados como factibles / no factibles transformados empresarialmente (alcantarillado)</t>
  </si>
  <si>
    <t xml:space="preserve"> Plan Departamental Operando</t>
  </si>
  <si>
    <t>Plan de gestión social formulado y ejecutado</t>
  </si>
  <si>
    <t>Número de municipios con la prestación de los servicios de acueducto y alcantarillado apoyados institucionalmente</t>
  </si>
  <si>
    <t>92% de la Cobertura del servicio de acueducto urbano, alcanzada.</t>
  </si>
  <si>
    <t>18 horas/día en la continuidad del servicio, alcanzadas</t>
  </si>
  <si>
    <t>10% del índice de riesgo de la de calidad del agua  apta para consumo humano en la zona urbana, alcanzada.</t>
  </si>
  <si>
    <t>Incremento de 1.977 nuevos usuarios de acueducto en la zona rural</t>
  </si>
  <si>
    <t>5% del índice de la calidad del agua apta para consumo humano en la zona rural, disminuido.</t>
  </si>
  <si>
    <t>57% de la Cobertura del servicio de alcantarillado urbano, alcanzada.</t>
  </si>
  <si>
    <t>Alcanzar el 85% de la cobertura del servicio de aseo en la zona urbana</t>
  </si>
  <si>
    <t>30 municipios con la prestación de los servicios de acueducto, alcantarillado apoyados institucionalmente</t>
  </si>
  <si>
    <t>Aumentar la cobertura de acueducto urbano</t>
  </si>
  <si>
    <t>Aumentar la continuidad del servicio</t>
  </si>
  <si>
    <t>Aumentar el numero de usuarios de acueducto de la zona rural</t>
  </si>
  <si>
    <t>Disminuir los indices riesgo  de la calidad de agua en la zona rural</t>
  </si>
  <si>
    <t>Disminuir los indices riesgo  de la calidad de agua en la zona urbana</t>
  </si>
  <si>
    <t>Aumentar la cobertura de alcantarillado en la zona ubana y rural</t>
  </si>
  <si>
    <t>Aumentar la cobertura del servicio de aseo en la zona urbana</t>
  </si>
  <si>
    <t>Apoyar a todos los municipios con la prestación de los servicios de acueducto, alcantarillado</t>
  </si>
  <si>
    <t>SGP</t>
  </si>
  <si>
    <t>SGR</t>
  </si>
  <si>
    <t>DE</t>
  </si>
  <si>
    <t>-</t>
  </si>
  <si>
    <t>VERSION: 03</t>
  </si>
  <si>
    <t>FECHA: 11-01-2017</t>
  </si>
  <si>
    <t xml:space="preserve">PLAN </t>
  </si>
  <si>
    <t>PLAN DE ACCIÓN: 2019</t>
  </si>
  <si>
    <t xml:space="preserve">PLAN DE DESARROLLO 2016-2019 "UNIDOS POR CÓRDOBA </t>
  </si>
  <si>
    <t>CODIGO</t>
  </si>
  <si>
    <t>ESTRATEGIA:COMPETITIVIDAD E INFRAESTRUCTURA ESTRATEGICAS</t>
  </si>
  <si>
    <t xml:space="preserve">OBJETIVO:  Apoyar la prestación del servicio para mejorar la ineficiencia en su prestación, cobertura, administración, mantenimiento y operación para el cierre de brechas en agua 
</t>
  </si>
  <si>
    <t xml:space="preserve">COMPONENTE:AGUA POTABLE  Y SANEAMIENTO BASICO </t>
  </si>
  <si>
    <t>SECRETARIA:AGUAS DE CORDOBA SA ESP</t>
  </si>
  <si>
    <t>SECRETARIA RESPONSABLE: SECRETARIA DE INFRAESTRUCTURA</t>
  </si>
  <si>
    <t>EJECUCION E INVERSIÓN 2019</t>
  </si>
  <si>
    <t>NIVEL DE CUMPLIMIENTO % 2019</t>
  </si>
  <si>
    <t>13 horas/dia</t>
  </si>
  <si>
    <t>12.744m3/dia</t>
  </si>
  <si>
    <t>161.510m3/dia</t>
  </si>
  <si>
    <t>AVANCE O CUMPLIMIENTO DE LA META</t>
  </si>
  <si>
    <t>2,5horas/dia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</si>
</sst>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0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6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9" fontId="2" fillId="0" borderId="0" xfId="0" applyNumberFormat="1" applyFont="1" applyFill="1" applyBorder="1" applyAlignment="1"/>
    <xf numFmtId="9" fontId="3" fillId="0" borderId="0" xfId="0" applyNumberFormat="1" applyFont="1"/>
    <xf numFmtId="0" fontId="3" fillId="0" borderId="8" xfId="0" applyFont="1" applyFill="1" applyBorder="1" applyAlignment="1">
      <alignment textRotation="90" wrapText="1"/>
    </xf>
    <xf numFmtId="0" fontId="3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 wrapText="1"/>
    </xf>
    <xf numFmtId="9" fontId="9" fillId="0" borderId="1" xfId="3" applyFont="1" applyFill="1" applyBorder="1" applyAlignment="1">
      <alignment vertical="center" wrapText="1"/>
    </xf>
    <xf numFmtId="9" fontId="9" fillId="0" borderId="1" xfId="3" applyFont="1" applyFill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9" fontId="9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2" borderId="0" xfId="0" applyFont="1" applyFill="1" applyBorder="1"/>
    <xf numFmtId="9" fontId="8" fillId="0" borderId="2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3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2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2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3" fillId="0" borderId="8" xfId="4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166" fontId="1" fillId="0" borderId="2" xfId="2" applyNumberFormat="1" applyFont="1" applyFill="1" applyBorder="1" applyAlignment="1">
      <alignment vertical="center" wrapText="1"/>
    </xf>
    <xf numFmtId="166" fontId="3" fillId="0" borderId="8" xfId="2" applyNumberFormat="1" applyFont="1" applyFill="1" applyBorder="1" applyAlignment="1">
      <alignment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65" fontId="3" fillId="0" borderId="2" xfId="2" applyFont="1" applyFill="1" applyBorder="1" applyAlignment="1">
      <alignment horizontal="center" vertical="center" wrapText="1"/>
    </xf>
    <xf numFmtId="165" fontId="3" fillId="0" borderId="8" xfId="2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</cellXfs>
  <cellStyles count="5">
    <cellStyle name="Euro" xfId="1"/>
    <cellStyle name="Millares" xfId="2" builtinId="3"/>
    <cellStyle name="Normal" xfId="0" builtinId="0"/>
    <cellStyle name="Normal 6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581025</xdr:colOff>
      <xdr:row>0</xdr:row>
      <xdr:rowOff>38100</xdr:rowOff>
    </xdr:from>
    <xdr:to>
      <xdr:col>26</xdr:col>
      <xdr:colOff>801604</xdr:colOff>
      <xdr:row>0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353929</xdr:colOff>
      <xdr:row>0</xdr:row>
      <xdr:rowOff>28575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581025</xdr:colOff>
      <xdr:row>0</xdr:row>
      <xdr:rowOff>38100</xdr:rowOff>
    </xdr:from>
    <xdr:to>
      <xdr:col>26</xdr:col>
      <xdr:colOff>801604</xdr:colOff>
      <xdr:row>0</xdr:row>
      <xdr:rowOff>38100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353929</xdr:colOff>
      <xdr:row>0</xdr:row>
      <xdr:rowOff>28575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8"/>
  <sheetViews>
    <sheetView tabSelected="1" topLeftCell="C38" zoomScale="76" zoomScaleNormal="76" workbookViewId="0">
      <selection activeCell="H47" sqref="H47"/>
    </sheetView>
  </sheetViews>
  <sheetFormatPr baseColWidth="10" defaultColWidth="16.42578125" defaultRowHeight="12.75" x14ac:dyDescent="0.2"/>
  <cols>
    <col min="1" max="1" width="16.42578125" style="1"/>
    <col min="2" max="2" width="36.28515625" style="26" customWidth="1"/>
    <col min="3" max="3" width="16.42578125" style="28"/>
    <col min="4" max="4" width="16.42578125" style="24"/>
    <col min="5" max="5" width="25.140625" style="5" customWidth="1"/>
    <col min="6" max="6" width="16.42578125" style="69"/>
    <col min="7" max="7" width="16.42578125" style="5"/>
    <col min="8" max="12" width="16.42578125" style="1"/>
    <col min="13" max="13" width="29.42578125" style="22" customWidth="1"/>
    <col min="14" max="14" width="16.42578125" style="5"/>
    <col min="15" max="15" width="33.5703125" style="5" customWidth="1"/>
    <col min="16" max="16" width="16.42578125" style="1"/>
    <col min="17" max="18" width="16.42578125" style="3"/>
    <col min="19" max="19" width="20.42578125" style="76" bestFit="1" customWidth="1"/>
    <col min="20" max="16384" width="16.42578125" style="1"/>
  </cols>
  <sheetData>
    <row r="1" spans="1:27" x14ac:dyDescent="0.2">
      <c r="A1" s="109"/>
      <c r="B1" s="109"/>
      <c r="C1" s="109"/>
      <c r="D1" s="109"/>
      <c r="E1" s="109"/>
      <c r="F1" s="109"/>
      <c r="G1" s="109"/>
      <c r="H1" s="109" t="s">
        <v>82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 t="s">
        <v>80</v>
      </c>
      <c r="U1" s="109"/>
      <c r="V1" s="109"/>
      <c r="W1" s="109"/>
      <c r="X1" s="109"/>
      <c r="Y1" s="109"/>
      <c r="Z1" s="109"/>
      <c r="AA1" s="109"/>
    </row>
    <row r="2" spans="1:27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09"/>
      <c r="B4" s="109"/>
      <c r="C4" s="109"/>
      <c r="D4" s="109"/>
      <c r="E4" s="109"/>
      <c r="F4" s="109"/>
      <c r="G4" s="109"/>
      <c r="H4" s="109" t="s">
        <v>83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 t="s">
        <v>81</v>
      </c>
      <c r="U4" s="109"/>
      <c r="V4" s="109"/>
      <c r="W4" s="109"/>
      <c r="X4" s="109"/>
      <c r="Y4" s="109"/>
      <c r="Z4" s="109"/>
      <c r="AA4" s="109"/>
    </row>
    <row r="5" spans="1:27" ht="18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09"/>
      <c r="B6" s="109"/>
      <c r="C6" s="109"/>
      <c r="D6" s="109"/>
      <c r="E6" s="109"/>
      <c r="F6" s="109"/>
      <c r="G6" s="109"/>
      <c r="H6" s="109" t="s">
        <v>21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 t="s">
        <v>0</v>
      </c>
      <c r="U6" s="109"/>
      <c r="V6" s="109"/>
      <c r="W6" s="109"/>
      <c r="X6" s="109"/>
      <c r="Y6" s="109"/>
      <c r="Z6" s="109"/>
      <c r="AA6" s="109"/>
    </row>
    <row r="7" spans="1:27" ht="18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21.75" customHeight="1" x14ac:dyDescent="0.2">
      <c r="A8" s="87" t="s">
        <v>84</v>
      </c>
      <c r="B8" s="87"/>
      <c r="C8" s="87"/>
      <c r="D8" s="87"/>
      <c r="E8" s="87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72"/>
      <c r="T8" s="61"/>
      <c r="U8" s="61"/>
      <c r="V8" s="61"/>
      <c r="W8" s="61"/>
      <c r="X8" s="61"/>
      <c r="Y8" s="61"/>
      <c r="Z8" s="61"/>
      <c r="AA8" s="61"/>
    </row>
    <row r="9" spans="1:27" ht="21.75" customHeight="1" x14ac:dyDescent="0.2">
      <c r="A9" s="88" t="s">
        <v>89</v>
      </c>
      <c r="B9" s="88"/>
      <c r="C9" s="88"/>
      <c r="D9" s="88"/>
      <c r="E9" s="88"/>
      <c r="F9" s="88"/>
      <c r="G9" s="88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72"/>
      <c r="T9" s="61"/>
      <c r="U9" s="61"/>
      <c r="V9" s="61"/>
      <c r="W9" s="61"/>
      <c r="X9" s="61"/>
      <c r="Y9" s="61"/>
      <c r="Z9" s="61"/>
      <c r="AA9" s="61"/>
    </row>
    <row r="10" spans="1:27" ht="21.75" customHeight="1" x14ac:dyDescent="0.2">
      <c r="A10" s="62" t="s">
        <v>90</v>
      </c>
      <c r="B10" s="62"/>
      <c r="C10" s="66"/>
      <c r="D10" s="66"/>
      <c r="E10" s="66"/>
      <c r="F10" s="66"/>
      <c r="G10" s="66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2"/>
      <c r="T10" s="61"/>
      <c r="U10" s="61"/>
      <c r="V10" s="61"/>
      <c r="W10" s="61"/>
      <c r="X10" s="61"/>
      <c r="Y10" s="61"/>
      <c r="Z10" s="61"/>
      <c r="AA10" s="61"/>
    </row>
    <row r="11" spans="1:27" s="63" customFormat="1" ht="39.75" customHeight="1" x14ac:dyDescent="0.2">
      <c r="A11" s="110" t="s">
        <v>85</v>
      </c>
      <c r="B11" s="111" t="s">
        <v>1</v>
      </c>
      <c r="C11" s="112" t="s">
        <v>15</v>
      </c>
      <c r="D11" s="110" t="s">
        <v>2</v>
      </c>
      <c r="E11" s="113" t="s">
        <v>10</v>
      </c>
      <c r="F11" s="110" t="s">
        <v>3</v>
      </c>
      <c r="G11" s="110" t="s">
        <v>34</v>
      </c>
      <c r="H11" s="110" t="s">
        <v>9</v>
      </c>
      <c r="I11" s="110"/>
      <c r="J11" s="110"/>
      <c r="K11" s="115"/>
      <c r="L11" s="110" t="s">
        <v>96</v>
      </c>
      <c r="M11" s="58" t="s">
        <v>18</v>
      </c>
      <c r="N11" s="59"/>
      <c r="O11" s="110" t="s">
        <v>18</v>
      </c>
      <c r="P11" s="110"/>
      <c r="Q11" s="110"/>
      <c r="R11" s="110" t="s">
        <v>92</v>
      </c>
      <c r="S11" s="110" t="s">
        <v>22</v>
      </c>
      <c r="T11" s="110"/>
      <c r="U11" s="110"/>
      <c r="V11" s="110"/>
      <c r="W11" s="110"/>
      <c r="X11" s="110" t="s">
        <v>91</v>
      </c>
      <c r="Y11" s="110" t="s">
        <v>19</v>
      </c>
      <c r="Z11" s="110" t="s">
        <v>7</v>
      </c>
      <c r="AA11" s="110" t="s">
        <v>8</v>
      </c>
    </row>
    <row r="12" spans="1:27" s="63" customFormat="1" ht="52.5" customHeight="1" x14ac:dyDescent="0.2">
      <c r="A12" s="110"/>
      <c r="B12" s="111"/>
      <c r="C12" s="112"/>
      <c r="D12" s="110"/>
      <c r="E12" s="114"/>
      <c r="F12" s="110"/>
      <c r="G12" s="110"/>
      <c r="H12" s="60" t="s">
        <v>11</v>
      </c>
      <c r="I12" s="60" t="s">
        <v>12</v>
      </c>
      <c r="J12" s="60" t="s">
        <v>13</v>
      </c>
      <c r="K12" s="60" t="s">
        <v>14</v>
      </c>
      <c r="L12" s="110"/>
      <c r="M12" s="58" t="s">
        <v>17</v>
      </c>
      <c r="N12" s="60" t="s">
        <v>5</v>
      </c>
      <c r="O12" s="60" t="s">
        <v>16</v>
      </c>
      <c r="P12" s="60" t="s">
        <v>3</v>
      </c>
      <c r="Q12" s="60" t="s">
        <v>4</v>
      </c>
      <c r="R12" s="110"/>
      <c r="S12" s="73" t="s">
        <v>76</v>
      </c>
      <c r="T12" s="60" t="s">
        <v>77</v>
      </c>
      <c r="U12" s="60" t="s">
        <v>6</v>
      </c>
      <c r="V12" s="60" t="s">
        <v>78</v>
      </c>
      <c r="W12" s="60" t="s">
        <v>20</v>
      </c>
      <c r="X12" s="110"/>
      <c r="Y12" s="110"/>
      <c r="Z12" s="110"/>
      <c r="AA12" s="110"/>
    </row>
    <row r="13" spans="1:27" s="63" customFormat="1" ht="24.75" hidden="1" customHeight="1" x14ac:dyDescent="0.2">
      <c r="A13" s="85" t="s">
        <v>86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</row>
    <row r="14" spans="1:27" s="63" customFormat="1" ht="27" hidden="1" customHeight="1" x14ac:dyDescent="0.2">
      <c r="A14" s="85" t="s">
        <v>88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</row>
    <row r="15" spans="1:27" s="63" customFormat="1" ht="28.5" hidden="1" customHeight="1" x14ac:dyDescent="0.2">
      <c r="A15" s="85" t="s">
        <v>87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</row>
    <row r="16" spans="1:27" s="63" customFormat="1" ht="25.5" hidden="1" customHeight="1" x14ac:dyDescent="0.2">
      <c r="A16" s="85" t="s">
        <v>23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6"/>
    </row>
    <row r="17" spans="1:27" s="63" customFormat="1" ht="25.5" hidden="1" customHeight="1" x14ac:dyDescent="0.2">
      <c r="A17" s="85" t="s">
        <v>24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</row>
    <row r="18" spans="1:27" ht="41.25" customHeight="1" x14ac:dyDescent="0.2">
      <c r="A18" s="18"/>
      <c r="B18" s="102" t="s">
        <v>60</v>
      </c>
      <c r="C18" s="105">
        <v>0.06</v>
      </c>
      <c r="D18" s="106">
        <v>0.92</v>
      </c>
      <c r="E18" s="116" t="s">
        <v>25</v>
      </c>
      <c r="F18" s="119">
        <v>0.89729999999999999</v>
      </c>
      <c r="G18" s="106">
        <v>0.92</v>
      </c>
      <c r="H18" s="92">
        <v>0</v>
      </c>
      <c r="I18" s="92">
        <v>0</v>
      </c>
      <c r="J18" s="89">
        <v>1.1350000000000001E-2</v>
      </c>
      <c r="K18" s="89">
        <v>1.1350000000000001E-2</v>
      </c>
      <c r="L18" s="99" t="s">
        <v>79</v>
      </c>
      <c r="M18" s="96" t="s">
        <v>68</v>
      </c>
      <c r="N18" s="99" t="s">
        <v>79</v>
      </c>
      <c r="O18" s="40" t="s">
        <v>26</v>
      </c>
      <c r="P18" s="80">
        <f>10895+1275+1306</f>
        <v>13476</v>
      </c>
      <c r="Q18" s="10">
        <v>3600</v>
      </c>
      <c r="R18" s="38"/>
      <c r="S18" s="57">
        <v>1113613812.1051199</v>
      </c>
      <c r="T18" s="45">
        <v>0</v>
      </c>
      <c r="U18" s="45">
        <v>0</v>
      </c>
      <c r="V18" s="45">
        <v>0</v>
      </c>
      <c r="W18" s="45">
        <v>0</v>
      </c>
      <c r="X18" s="45"/>
      <c r="Y18" s="38"/>
      <c r="Z18" s="46"/>
      <c r="AA18" s="47"/>
    </row>
    <row r="19" spans="1:27" ht="50.25" customHeight="1" x14ac:dyDescent="0.2">
      <c r="A19" s="18"/>
      <c r="B19" s="103"/>
      <c r="C19" s="100"/>
      <c r="D19" s="107"/>
      <c r="E19" s="117"/>
      <c r="F19" s="120"/>
      <c r="G19" s="107"/>
      <c r="H19" s="93"/>
      <c r="I19" s="93"/>
      <c r="J19" s="90"/>
      <c r="K19" s="90"/>
      <c r="L19" s="100"/>
      <c r="M19" s="97"/>
      <c r="N19" s="100"/>
      <c r="O19" s="40" t="s">
        <v>27</v>
      </c>
      <c r="P19" s="81">
        <f>10+1+1</f>
        <v>12</v>
      </c>
      <c r="Q19" s="10">
        <v>2</v>
      </c>
      <c r="R19" s="38"/>
      <c r="S19" s="57">
        <v>556806906.052562</v>
      </c>
      <c r="T19" s="45">
        <v>0</v>
      </c>
      <c r="U19" s="45">
        <v>0</v>
      </c>
      <c r="V19" s="45">
        <v>0</v>
      </c>
      <c r="W19" s="45">
        <v>0</v>
      </c>
      <c r="X19" s="45"/>
      <c r="Y19" s="38"/>
      <c r="Z19" s="46"/>
      <c r="AA19" s="48"/>
    </row>
    <row r="20" spans="1:27" ht="30" customHeight="1" x14ac:dyDescent="0.2">
      <c r="A20" s="18"/>
      <c r="B20" s="104"/>
      <c r="C20" s="101"/>
      <c r="D20" s="108"/>
      <c r="E20" s="118"/>
      <c r="F20" s="121"/>
      <c r="G20" s="108"/>
      <c r="H20" s="94"/>
      <c r="I20" s="94"/>
      <c r="J20" s="91"/>
      <c r="K20" s="91"/>
      <c r="L20" s="101"/>
      <c r="M20" s="98"/>
      <c r="N20" s="101"/>
      <c r="O20" s="40" t="s">
        <v>28</v>
      </c>
      <c r="P20" s="81">
        <f>5+1+1</f>
        <v>7</v>
      </c>
      <c r="Q20" s="10">
        <v>1</v>
      </c>
      <c r="R20" s="38"/>
      <c r="S20" s="57">
        <v>723848977.86833</v>
      </c>
      <c r="T20" s="45">
        <v>0</v>
      </c>
      <c r="U20" s="45">
        <v>0</v>
      </c>
      <c r="V20" s="45">
        <v>0</v>
      </c>
      <c r="W20" s="45">
        <v>0</v>
      </c>
      <c r="X20" s="13"/>
      <c r="Y20" s="38"/>
      <c r="Z20" s="46"/>
      <c r="AA20" s="47"/>
    </row>
    <row r="21" spans="1:27" ht="39.75" customHeight="1" x14ac:dyDescent="0.2">
      <c r="A21" s="18"/>
      <c r="B21" s="41" t="s">
        <v>61</v>
      </c>
      <c r="C21" s="38">
        <v>0.44</v>
      </c>
      <c r="D21" s="8" t="s">
        <v>35</v>
      </c>
      <c r="E21" s="9" t="s">
        <v>36</v>
      </c>
      <c r="F21" s="8" t="s">
        <v>93</v>
      </c>
      <c r="G21" s="8" t="s">
        <v>35</v>
      </c>
      <c r="H21" s="10">
        <v>0</v>
      </c>
      <c r="I21" s="10">
        <v>0</v>
      </c>
      <c r="J21" s="70" t="s">
        <v>97</v>
      </c>
      <c r="K21" s="70" t="s">
        <v>97</v>
      </c>
      <c r="L21" s="137" t="s">
        <v>79</v>
      </c>
      <c r="M21" s="20" t="s">
        <v>69</v>
      </c>
      <c r="N21" s="137" t="s">
        <v>79</v>
      </c>
      <c r="O21" s="129" t="s">
        <v>29</v>
      </c>
      <c r="P21" s="141">
        <f>6740+14680+172</f>
        <v>21592</v>
      </c>
      <c r="Q21" s="135" t="s">
        <v>94</v>
      </c>
      <c r="R21" s="137"/>
      <c r="S21" s="139">
        <v>501126215</v>
      </c>
      <c r="T21" s="125">
        <v>0</v>
      </c>
      <c r="U21" s="125">
        <v>0</v>
      </c>
      <c r="V21" s="125">
        <v>0</v>
      </c>
      <c r="W21" s="125">
        <v>0</v>
      </c>
      <c r="X21" s="127"/>
      <c r="Y21" s="127"/>
      <c r="Z21" s="127"/>
      <c r="AA21" s="127"/>
    </row>
    <row r="22" spans="1:27" ht="44.25" customHeight="1" x14ac:dyDescent="0.2">
      <c r="A22" s="18"/>
      <c r="B22" s="41" t="s">
        <v>62</v>
      </c>
      <c r="C22" s="38">
        <v>0.03</v>
      </c>
      <c r="D22" s="39">
        <v>0.1</v>
      </c>
      <c r="E22" s="9" t="s">
        <v>37</v>
      </c>
      <c r="F22" s="83">
        <v>0.13</v>
      </c>
      <c r="G22" s="64">
        <v>0.1</v>
      </c>
      <c r="H22" s="38">
        <v>0</v>
      </c>
      <c r="I22" s="38">
        <v>0</v>
      </c>
      <c r="J22" s="67">
        <v>1.4999999999999999E-2</v>
      </c>
      <c r="K22" s="67">
        <v>1.4999999999999999E-2</v>
      </c>
      <c r="L22" s="138"/>
      <c r="M22" s="20" t="s">
        <v>72</v>
      </c>
      <c r="N22" s="138"/>
      <c r="O22" s="131"/>
      <c r="P22" s="142"/>
      <c r="Q22" s="136"/>
      <c r="R22" s="138"/>
      <c r="S22" s="140"/>
      <c r="T22" s="126"/>
      <c r="U22" s="126"/>
      <c r="V22" s="126"/>
      <c r="W22" s="126"/>
      <c r="X22" s="128"/>
      <c r="Y22" s="128"/>
      <c r="Z22" s="128"/>
      <c r="AA22" s="128"/>
    </row>
    <row r="23" spans="1:27" ht="51.75" customHeight="1" x14ac:dyDescent="0.2">
      <c r="A23" s="18"/>
      <c r="B23" s="129" t="s">
        <v>63</v>
      </c>
      <c r="C23" s="38">
        <v>0.02</v>
      </c>
      <c r="D23" s="132">
        <v>6977</v>
      </c>
      <c r="E23" s="116" t="s">
        <v>39</v>
      </c>
      <c r="F23" s="92">
        <f>5212+350</f>
        <v>5562</v>
      </c>
      <c r="G23" s="132">
        <v>6977</v>
      </c>
      <c r="H23" s="92">
        <v>0</v>
      </c>
      <c r="I23" s="92">
        <v>0</v>
      </c>
      <c r="J23" s="95">
        <v>708</v>
      </c>
      <c r="K23" s="92">
        <v>707</v>
      </c>
      <c r="L23" s="99" t="s">
        <v>79</v>
      </c>
      <c r="M23" s="96" t="s">
        <v>70</v>
      </c>
      <c r="N23" s="99" t="s">
        <v>79</v>
      </c>
      <c r="O23" s="42" t="s">
        <v>30</v>
      </c>
      <c r="P23" s="82">
        <f>8+1+3</f>
        <v>12</v>
      </c>
      <c r="Q23" s="10">
        <v>3</v>
      </c>
      <c r="R23" s="38"/>
      <c r="S23" s="57">
        <v>556806906.052562</v>
      </c>
      <c r="T23" s="45">
        <v>0</v>
      </c>
      <c r="U23" s="45">
        <v>0</v>
      </c>
      <c r="V23" s="45">
        <v>0</v>
      </c>
      <c r="W23" s="45">
        <v>0</v>
      </c>
      <c r="X23" s="45"/>
      <c r="Y23" s="38"/>
      <c r="Z23" s="46"/>
      <c r="AA23" s="49"/>
    </row>
    <row r="24" spans="1:27" s="12" customFormat="1" ht="30" customHeight="1" x14ac:dyDescent="0.2">
      <c r="A24" s="50"/>
      <c r="B24" s="130"/>
      <c r="C24" s="38">
        <v>0.02</v>
      </c>
      <c r="D24" s="133"/>
      <c r="E24" s="117"/>
      <c r="F24" s="93"/>
      <c r="G24" s="133"/>
      <c r="H24" s="93"/>
      <c r="I24" s="93"/>
      <c r="J24" s="93"/>
      <c r="K24" s="93"/>
      <c r="L24" s="100"/>
      <c r="M24" s="97"/>
      <c r="N24" s="100"/>
      <c r="O24" s="20" t="s">
        <v>31</v>
      </c>
      <c r="P24" s="82">
        <f>3+1+3</f>
        <v>7</v>
      </c>
      <c r="Q24" s="10">
        <v>3</v>
      </c>
      <c r="R24" s="38"/>
      <c r="S24" s="57">
        <v>835210359.078843</v>
      </c>
      <c r="T24" s="45">
        <v>0</v>
      </c>
      <c r="U24" s="45">
        <v>0</v>
      </c>
      <c r="V24" s="45">
        <v>0</v>
      </c>
      <c r="W24" s="45">
        <v>0</v>
      </c>
      <c r="X24" s="45"/>
      <c r="Y24" s="38"/>
      <c r="Z24" s="46"/>
      <c r="AA24" s="47"/>
    </row>
    <row r="25" spans="1:27" s="12" customFormat="1" ht="39" customHeight="1" x14ac:dyDescent="0.2">
      <c r="A25" s="19"/>
      <c r="B25" s="131"/>
      <c r="C25" s="38">
        <v>0.04</v>
      </c>
      <c r="D25" s="134"/>
      <c r="E25" s="118"/>
      <c r="F25" s="94"/>
      <c r="G25" s="134"/>
      <c r="H25" s="94"/>
      <c r="I25" s="94"/>
      <c r="J25" s="94"/>
      <c r="K25" s="94"/>
      <c r="L25" s="101"/>
      <c r="M25" s="98"/>
      <c r="N25" s="101"/>
      <c r="O25" s="20" t="s">
        <v>32</v>
      </c>
      <c r="P25" s="79">
        <f>512+212+1175</f>
        <v>1899</v>
      </c>
      <c r="Q25" s="10">
        <v>1500</v>
      </c>
      <c r="R25" s="38"/>
      <c r="S25" s="57">
        <v>668168287.26307404</v>
      </c>
      <c r="T25" s="45">
        <v>0</v>
      </c>
      <c r="U25" s="45">
        <v>0</v>
      </c>
      <c r="V25" s="45">
        <v>0</v>
      </c>
      <c r="W25" s="45">
        <v>0</v>
      </c>
      <c r="X25" s="45"/>
      <c r="Y25" s="38"/>
      <c r="Z25" s="46"/>
      <c r="AA25" s="47"/>
    </row>
    <row r="26" spans="1:27" ht="69.75" customHeight="1" x14ac:dyDescent="0.2">
      <c r="A26" s="16"/>
      <c r="B26" s="43" t="s">
        <v>64</v>
      </c>
      <c r="C26" s="38">
        <v>0.03</v>
      </c>
      <c r="D26" s="38">
        <v>0.05</v>
      </c>
      <c r="E26" s="9" t="s">
        <v>38</v>
      </c>
      <c r="F26" s="84">
        <v>0.03</v>
      </c>
      <c r="G26" s="65">
        <v>0.05</v>
      </c>
      <c r="H26" s="10">
        <v>0</v>
      </c>
      <c r="I26" s="10">
        <v>0</v>
      </c>
      <c r="J26" s="65">
        <v>0.01</v>
      </c>
      <c r="K26" s="65">
        <v>0.01</v>
      </c>
      <c r="L26" s="71" t="s">
        <v>79</v>
      </c>
      <c r="M26" s="20" t="s">
        <v>71</v>
      </c>
      <c r="N26" s="70" t="s">
        <v>79</v>
      </c>
      <c r="O26" s="20" t="s">
        <v>33</v>
      </c>
      <c r="P26" s="79">
        <f>5067+0+1382</f>
        <v>6449</v>
      </c>
      <c r="Q26" s="70" t="s">
        <v>95</v>
      </c>
      <c r="R26" s="38"/>
      <c r="S26" s="57">
        <v>612487596.65781796</v>
      </c>
      <c r="T26" s="45">
        <v>0</v>
      </c>
      <c r="U26" s="45">
        <v>0</v>
      </c>
      <c r="V26" s="45">
        <v>0</v>
      </c>
      <c r="W26" s="45">
        <v>0</v>
      </c>
      <c r="X26" s="45"/>
      <c r="Y26" s="38"/>
      <c r="Z26" s="46"/>
      <c r="AA26" s="47"/>
    </row>
    <row r="27" spans="1:27" s="30" customFormat="1" ht="25.5" customHeight="1" x14ac:dyDescent="0.2">
      <c r="A27" s="85" t="s">
        <v>23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</row>
    <row r="28" spans="1:27" ht="30" customHeight="1" x14ac:dyDescent="0.2">
      <c r="A28" s="122" t="s">
        <v>40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</row>
    <row r="29" spans="1:27" ht="63.75" customHeight="1" x14ac:dyDescent="0.2">
      <c r="A29" s="29"/>
      <c r="B29" s="96" t="s">
        <v>65</v>
      </c>
      <c r="C29" s="105">
        <v>0.18</v>
      </c>
      <c r="D29" s="143">
        <v>0.56999999999999995</v>
      </c>
      <c r="E29" s="116" t="s">
        <v>41</v>
      </c>
      <c r="F29" s="148">
        <v>0.54749999999999999</v>
      </c>
      <c r="G29" s="143">
        <v>0.56999999999999995</v>
      </c>
      <c r="H29" s="143">
        <v>0</v>
      </c>
      <c r="I29" s="143">
        <v>0</v>
      </c>
      <c r="J29" s="148">
        <v>1.125E-2</v>
      </c>
      <c r="K29" s="148">
        <v>1.125E-2</v>
      </c>
      <c r="L29" s="135" t="s">
        <v>79</v>
      </c>
      <c r="M29" s="159" t="s">
        <v>73</v>
      </c>
      <c r="N29" s="162" t="s">
        <v>79</v>
      </c>
      <c r="O29" s="44" t="s">
        <v>42</v>
      </c>
      <c r="P29" s="11">
        <f>15+3+1</f>
        <v>19</v>
      </c>
      <c r="Q29" s="15">
        <v>2</v>
      </c>
      <c r="R29" s="38"/>
      <c r="S29" s="74">
        <v>5011262154.4730501</v>
      </c>
      <c r="T29" s="45">
        <v>0</v>
      </c>
      <c r="U29" s="45">
        <v>0</v>
      </c>
      <c r="V29" s="45">
        <v>0</v>
      </c>
      <c r="W29" s="45">
        <v>0</v>
      </c>
      <c r="X29" s="45"/>
      <c r="Y29" s="51"/>
      <c r="Z29" s="46"/>
      <c r="AA29" s="52"/>
    </row>
    <row r="30" spans="1:27" ht="54.75" customHeight="1" x14ac:dyDescent="0.2">
      <c r="A30" s="29"/>
      <c r="B30" s="97"/>
      <c r="C30" s="100"/>
      <c r="D30" s="144"/>
      <c r="E30" s="117"/>
      <c r="F30" s="149"/>
      <c r="G30" s="144"/>
      <c r="H30" s="146"/>
      <c r="I30" s="146"/>
      <c r="J30" s="149"/>
      <c r="K30" s="149"/>
      <c r="L30" s="151"/>
      <c r="M30" s="160"/>
      <c r="N30" s="93"/>
      <c r="O30" s="44" t="s">
        <v>43</v>
      </c>
      <c r="P30" s="11">
        <f>181218+2364+4471</f>
        <v>188053</v>
      </c>
      <c r="Q30" s="15">
        <v>4777</v>
      </c>
      <c r="R30" s="38"/>
      <c r="S30" s="74">
        <v>2088025897.6971099</v>
      </c>
      <c r="T30" s="45">
        <v>0</v>
      </c>
      <c r="U30" s="45">
        <v>0</v>
      </c>
      <c r="V30" s="45">
        <v>0</v>
      </c>
      <c r="W30" s="45">
        <v>0</v>
      </c>
      <c r="X30" s="45"/>
      <c r="Y30" s="51"/>
      <c r="Z30" s="46"/>
      <c r="AA30" s="52"/>
    </row>
    <row r="31" spans="1:27" ht="53.25" customHeight="1" x14ac:dyDescent="0.2">
      <c r="A31" s="29"/>
      <c r="B31" s="98"/>
      <c r="C31" s="101"/>
      <c r="D31" s="145"/>
      <c r="E31" s="118"/>
      <c r="F31" s="150"/>
      <c r="G31" s="145"/>
      <c r="H31" s="147"/>
      <c r="I31" s="147"/>
      <c r="J31" s="150"/>
      <c r="K31" s="150"/>
      <c r="L31" s="136"/>
      <c r="M31" s="161"/>
      <c r="N31" s="94"/>
      <c r="O31" s="44" t="s">
        <v>44</v>
      </c>
      <c r="P31" s="11">
        <f>926+363+212+350</f>
        <v>1851</v>
      </c>
      <c r="Q31" s="15">
        <v>574</v>
      </c>
      <c r="R31" s="38"/>
      <c r="S31" s="74">
        <v>1252815538.6182599</v>
      </c>
      <c r="T31" s="45">
        <v>0</v>
      </c>
      <c r="U31" s="45">
        <v>0</v>
      </c>
      <c r="V31" s="45">
        <v>0</v>
      </c>
      <c r="W31" s="45">
        <v>0</v>
      </c>
      <c r="X31" s="45"/>
      <c r="Y31" s="51"/>
      <c r="Z31" s="46"/>
      <c r="AA31" s="52"/>
    </row>
    <row r="32" spans="1:27" s="30" customFormat="1" ht="25.5" customHeight="1" x14ac:dyDescent="0.2">
      <c r="A32" s="85" t="s">
        <v>23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</row>
    <row r="33" spans="1:27" ht="30" customHeight="1" x14ac:dyDescent="0.2">
      <c r="A33" s="152" t="s">
        <v>50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</row>
    <row r="34" spans="1:27" ht="48.75" customHeight="1" x14ac:dyDescent="0.2">
      <c r="A34" s="29"/>
      <c r="B34" s="155" t="s">
        <v>66</v>
      </c>
      <c r="C34" s="158">
        <v>0.82</v>
      </c>
      <c r="D34" s="158">
        <v>0.85</v>
      </c>
      <c r="E34" s="174" t="s">
        <v>49</v>
      </c>
      <c r="F34" s="177">
        <v>0.83</v>
      </c>
      <c r="G34" s="158">
        <v>0.85</v>
      </c>
      <c r="H34" s="158">
        <v>2.5000000000000001E-3</v>
      </c>
      <c r="I34" s="158">
        <v>0</v>
      </c>
      <c r="J34" s="148">
        <v>0.01</v>
      </c>
      <c r="K34" s="148">
        <v>0.01</v>
      </c>
      <c r="L34" s="166" t="s">
        <v>79</v>
      </c>
      <c r="M34" s="163" t="s">
        <v>74</v>
      </c>
      <c r="N34" s="166" t="s">
        <v>79</v>
      </c>
      <c r="O34" s="33" t="s">
        <v>45</v>
      </c>
      <c r="P34" s="7">
        <f>2+1</f>
        <v>3</v>
      </c>
      <c r="Q34" s="7">
        <v>1</v>
      </c>
      <c r="R34" s="32"/>
      <c r="S34" s="75">
        <v>0</v>
      </c>
      <c r="T34" s="45">
        <v>0</v>
      </c>
      <c r="U34" s="45">
        <v>0</v>
      </c>
      <c r="V34" s="45">
        <v>0</v>
      </c>
      <c r="W34" s="45">
        <v>0</v>
      </c>
      <c r="X34" s="45"/>
      <c r="Y34" s="51"/>
      <c r="Z34" s="53"/>
      <c r="AA34" s="54"/>
    </row>
    <row r="35" spans="1:27" ht="45.75" customHeight="1" x14ac:dyDescent="0.2">
      <c r="A35" s="29"/>
      <c r="B35" s="156"/>
      <c r="C35" s="158"/>
      <c r="D35" s="158"/>
      <c r="E35" s="175"/>
      <c r="F35" s="177"/>
      <c r="G35" s="158"/>
      <c r="H35" s="158"/>
      <c r="I35" s="158"/>
      <c r="J35" s="149"/>
      <c r="K35" s="149"/>
      <c r="L35" s="167"/>
      <c r="M35" s="164"/>
      <c r="N35" s="167"/>
      <c r="O35" s="14" t="s">
        <v>46</v>
      </c>
      <c r="P35" s="7">
        <f>1</f>
        <v>1</v>
      </c>
      <c r="Q35" s="7">
        <v>1</v>
      </c>
      <c r="R35" s="38"/>
      <c r="S35" s="75">
        <v>0</v>
      </c>
      <c r="T35" s="45">
        <v>0</v>
      </c>
      <c r="U35" s="45">
        <v>0</v>
      </c>
      <c r="V35" s="45">
        <v>0</v>
      </c>
      <c r="W35" s="45">
        <v>0</v>
      </c>
      <c r="X35" s="45"/>
      <c r="Y35" s="51"/>
      <c r="Z35" s="53"/>
      <c r="AA35" s="54"/>
    </row>
    <row r="36" spans="1:27" ht="57.75" customHeight="1" x14ac:dyDescent="0.2">
      <c r="A36" s="29"/>
      <c r="B36" s="156"/>
      <c r="C36" s="158"/>
      <c r="D36" s="158"/>
      <c r="E36" s="175"/>
      <c r="F36" s="177"/>
      <c r="G36" s="158"/>
      <c r="H36" s="158"/>
      <c r="I36" s="158"/>
      <c r="J36" s="149"/>
      <c r="K36" s="149"/>
      <c r="L36" s="167"/>
      <c r="M36" s="164"/>
      <c r="N36" s="167"/>
      <c r="O36" s="14" t="s">
        <v>47</v>
      </c>
      <c r="P36" s="7">
        <f>9</f>
        <v>9</v>
      </c>
      <c r="Q36" s="7">
        <v>1</v>
      </c>
      <c r="R36" s="38"/>
      <c r="S36" s="75">
        <v>0</v>
      </c>
      <c r="T36" s="45">
        <v>0</v>
      </c>
      <c r="U36" s="45">
        <v>0</v>
      </c>
      <c r="V36" s="45">
        <v>0</v>
      </c>
      <c r="W36" s="45">
        <v>0</v>
      </c>
      <c r="X36" s="45"/>
      <c r="Y36" s="38"/>
      <c r="Z36" s="53"/>
      <c r="AA36" s="55"/>
    </row>
    <row r="37" spans="1:27" ht="42.75" customHeight="1" x14ac:dyDescent="0.2">
      <c r="A37" s="17"/>
      <c r="B37" s="157"/>
      <c r="C37" s="158"/>
      <c r="D37" s="158"/>
      <c r="E37" s="176"/>
      <c r="F37" s="177"/>
      <c r="G37" s="158"/>
      <c r="H37" s="158"/>
      <c r="I37" s="158"/>
      <c r="J37" s="150"/>
      <c r="K37" s="150"/>
      <c r="L37" s="168"/>
      <c r="M37" s="165"/>
      <c r="N37" s="168"/>
      <c r="O37" s="34" t="s">
        <v>48</v>
      </c>
      <c r="P37" s="79">
        <f>7+1+1</f>
        <v>9</v>
      </c>
      <c r="Q37" s="7">
        <v>1</v>
      </c>
      <c r="R37" s="35"/>
      <c r="S37" s="76">
        <v>1542845477.8255501</v>
      </c>
      <c r="T37" s="45">
        <v>0</v>
      </c>
      <c r="U37" s="45">
        <v>0</v>
      </c>
      <c r="V37" s="45">
        <v>0</v>
      </c>
      <c r="W37" s="45">
        <v>0</v>
      </c>
      <c r="X37" s="45"/>
      <c r="Y37" s="38"/>
      <c r="Z37" s="53"/>
      <c r="AA37" s="56"/>
    </row>
    <row r="38" spans="1:27" s="30" customFormat="1" ht="25.5" customHeight="1" x14ac:dyDescent="0.2">
      <c r="A38" s="85" t="s">
        <v>23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</row>
    <row r="39" spans="1:27" ht="30" customHeight="1" x14ac:dyDescent="0.2">
      <c r="A39" s="152" t="s">
        <v>51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</row>
    <row r="40" spans="1:27" ht="58.5" customHeight="1" x14ac:dyDescent="0.2">
      <c r="A40" s="17"/>
      <c r="B40" s="155" t="s">
        <v>67</v>
      </c>
      <c r="C40" s="105">
        <v>1</v>
      </c>
      <c r="D40" s="143">
        <v>1</v>
      </c>
      <c r="E40" s="116" t="s">
        <v>59</v>
      </c>
      <c r="F40" s="95">
        <v>30</v>
      </c>
      <c r="G40" s="171">
        <v>30</v>
      </c>
      <c r="H40" s="95">
        <v>7</v>
      </c>
      <c r="I40" s="95">
        <v>7</v>
      </c>
      <c r="J40" s="95">
        <v>7</v>
      </c>
      <c r="K40" s="95">
        <v>9</v>
      </c>
      <c r="L40" s="166" t="s">
        <v>79</v>
      </c>
      <c r="M40" s="163" t="s">
        <v>75</v>
      </c>
      <c r="N40" s="166" t="s">
        <v>79</v>
      </c>
      <c r="O40" s="14" t="s">
        <v>52</v>
      </c>
      <c r="P40" s="7">
        <f>1+3+2</f>
        <v>6</v>
      </c>
      <c r="Q40" s="7">
        <v>3</v>
      </c>
      <c r="R40" s="38"/>
      <c r="S40" s="75">
        <v>0</v>
      </c>
      <c r="T40" s="45">
        <v>0</v>
      </c>
      <c r="U40" s="45">
        <v>0</v>
      </c>
      <c r="V40" s="45">
        <v>0</v>
      </c>
      <c r="W40" s="45">
        <v>0</v>
      </c>
      <c r="X40" s="45"/>
      <c r="Y40" s="38"/>
      <c r="Z40" s="53"/>
      <c r="AA40" s="56"/>
    </row>
    <row r="41" spans="1:27" ht="50.25" customHeight="1" x14ac:dyDescent="0.2">
      <c r="A41" s="17"/>
      <c r="B41" s="156"/>
      <c r="C41" s="100"/>
      <c r="D41" s="144"/>
      <c r="E41" s="117"/>
      <c r="F41" s="169"/>
      <c r="G41" s="172"/>
      <c r="H41" s="169"/>
      <c r="I41" s="169"/>
      <c r="J41" s="169"/>
      <c r="K41" s="169"/>
      <c r="L41" s="167"/>
      <c r="M41" s="164"/>
      <c r="N41" s="167"/>
      <c r="O41" s="14" t="s">
        <v>53</v>
      </c>
      <c r="P41" s="7">
        <f>5+1+0</f>
        <v>6</v>
      </c>
      <c r="Q41" s="7">
        <v>1</v>
      </c>
      <c r="R41" s="38"/>
      <c r="S41" s="75">
        <v>0</v>
      </c>
      <c r="T41" s="45">
        <v>0</v>
      </c>
      <c r="U41" s="45">
        <v>0</v>
      </c>
      <c r="V41" s="45">
        <v>0</v>
      </c>
      <c r="W41" s="45">
        <v>0</v>
      </c>
      <c r="X41" s="45"/>
      <c r="Y41" s="38"/>
      <c r="Z41" s="53"/>
      <c r="AA41" s="56"/>
    </row>
    <row r="42" spans="1:27" ht="52.5" customHeight="1" x14ac:dyDescent="0.2">
      <c r="A42" s="17"/>
      <c r="B42" s="156"/>
      <c r="C42" s="100"/>
      <c r="D42" s="144"/>
      <c r="E42" s="117"/>
      <c r="F42" s="169"/>
      <c r="G42" s="172"/>
      <c r="H42" s="169"/>
      <c r="I42" s="169"/>
      <c r="J42" s="169"/>
      <c r="K42" s="169"/>
      <c r="L42" s="167"/>
      <c r="M42" s="164"/>
      <c r="N42" s="167"/>
      <c r="O42" s="14" t="s">
        <v>54</v>
      </c>
      <c r="P42" s="7">
        <v>30</v>
      </c>
      <c r="Q42" s="7">
        <v>30</v>
      </c>
      <c r="R42" s="38"/>
      <c r="S42" s="75">
        <v>0</v>
      </c>
      <c r="T42" s="45">
        <v>0</v>
      </c>
      <c r="U42" s="45">
        <v>0</v>
      </c>
      <c r="V42" s="45">
        <v>0</v>
      </c>
      <c r="W42" s="45">
        <v>0</v>
      </c>
      <c r="X42" s="45"/>
      <c r="Y42" s="38"/>
      <c r="Z42" s="53"/>
      <c r="AA42" s="56"/>
    </row>
    <row r="43" spans="1:27" ht="48" customHeight="1" x14ac:dyDescent="0.2">
      <c r="A43" s="17"/>
      <c r="B43" s="156"/>
      <c r="C43" s="100"/>
      <c r="D43" s="144"/>
      <c r="E43" s="117"/>
      <c r="F43" s="169"/>
      <c r="G43" s="172"/>
      <c r="H43" s="169"/>
      <c r="I43" s="169"/>
      <c r="J43" s="169"/>
      <c r="K43" s="169"/>
      <c r="L43" s="167"/>
      <c r="M43" s="164"/>
      <c r="N43" s="167"/>
      <c r="O43" s="14" t="s">
        <v>55</v>
      </c>
      <c r="P43" s="7">
        <f>1+3+1</f>
        <v>5</v>
      </c>
      <c r="Q43" s="7">
        <v>3</v>
      </c>
      <c r="R43" s="38"/>
      <c r="S43" s="75">
        <v>0</v>
      </c>
      <c r="T43" s="45">
        <v>0</v>
      </c>
      <c r="U43" s="45">
        <v>0</v>
      </c>
      <c r="V43" s="45">
        <v>0</v>
      </c>
      <c r="W43" s="45">
        <v>0</v>
      </c>
      <c r="X43" s="45"/>
      <c r="Y43" s="38"/>
      <c r="Z43" s="53"/>
      <c r="AA43" s="56"/>
    </row>
    <row r="44" spans="1:27" ht="51.75" customHeight="1" x14ac:dyDescent="0.2">
      <c r="A44" s="17"/>
      <c r="B44" s="156"/>
      <c r="C44" s="100"/>
      <c r="D44" s="144"/>
      <c r="E44" s="117"/>
      <c r="F44" s="169"/>
      <c r="G44" s="172"/>
      <c r="H44" s="169"/>
      <c r="I44" s="169"/>
      <c r="J44" s="169"/>
      <c r="K44" s="169"/>
      <c r="L44" s="167"/>
      <c r="M44" s="164"/>
      <c r="N44" s="167"/>
      <c r="O44" s="78" t="s">
        <v>56</v>
      </c>
      <c r="P44" s="7">
        <f>1+1+2</f>
        <v>4</v>
      </c>
      <c r="Q44" s="7">
        <v>3</v>
      </c>
      <c r="R44" s="38"/>
      <c r="S44" s="75">
        <v>0</v>
      </c>
      <c r="T44" s="45">
        <v>0</v>
      </c>
      <c r="U44" s="45">
        <v>0</v>
      </c>
      <c r="V44" s="45">
        <v>0</v>
      </c>
      <c r="W44" s="45">
        <v>0</v>
      </c>
      <c r="X44" s="45"/>
      <c r="Y44" s="38"/>
      <c r="Z44" s="53"/>
      <c r="AA44" s="56"/>
    </row>
    <row r="45" spans="1:27" ht="30" customHeight="1" x14ac:dyDescent="0.2">
      <c r="A45" s="17"/>
      <c r="B45" s="156"/>
      <c r="C45" s="100"/>
      <c r="D45" s="144"/>
      <c r="E45" s="117"/>
      <c r="F45" s="169"/>
      <c r="G45" s="172"/>
      <c r="H45" s="169"/>
      <c r="I45" s="169"/>
      <c r="J45" s="169"/>
      <c r="K45" s="169"/>
      <c r="L45" s="167"/>
      <c r="M45" s="164"/>
      <c r="N45" s="167"/>
      <c r="O45" s="14" t="s">
        <v>57</v>
      </c>
      <c r="P45" s="7">
        <v>1</v>
      </c>
      <c r="Q45" s="37">
        <v>0.25</v>
      </c>
      <c r="R45" s="38"/>
      <c r="S45" s="57">
        <v>3037567047</v>
      </c>
      <c r="T45" s="45">
        <v>0</v>
      </c>
      <c r="U45" s="45">
        <v>0</v>
      </c>
      <c r="V45" s="45">
        <v>0</v>
      </c>
      <c r="W45" s="45">
        <v>0</v>
      </c>
      <c r="X45" s="45"/>
      <c r="Y45" s="38"/>
      <c r="Z45" s="53"/>
      <c r="AA45" s="56"/>
    </row>
    <row r="46" spans="1:27" s="2" customFormat="1" ht="30" customHeight="1" x14ac:dyDescent="0.2">
      <c r="A46" s="17"/>
      <c r="B46" s="157"/>
      <c r="C46" s="101"/>
      <c r="D46" s="145"/>
      <c r="E46" s="118"/>
      <c r="F46" s="170"/>
      <c r="G46" s="173"/>
      <c r="H46" s="170"/>
      <c r="I46" s="170"/>
      <c r="J46" s="170"/>
      <c r="K46" s="170"/>
      <c r="L46" s="168"/>
      <c r="M46" s="165"/>
      <c r="N46" s="168"/>
      <c r="O46" s="14" t="s">
        <v>58</v>
      </c>
      <c r="P46" s="7">
        <v>1</v>
      </c>
      <c r="Q46" s="37">
        <v>0.25</v>
      </c>
      <c r="R46" s="11"/>
      <c r="S46" s="57">
        <v>254649000</v>
      </c>
      <c r="T46" s="45">
        <v>0</v>
      </c>
      <c r="U46" s="45">
        <v>0</v>
      </c>
      <c r="V46" s="45">
        <v>0</v>
      </c>
      <c r="W46" s="45">
        <v>0</v>
      </c>
      <c r="X46" s="45"/>
      <c r="Y46" s="36"/>
      <c r="Z46" s="31"/>
      <c r="AA46" s="36"/>
    </row>
    <row r="47" spans="1:27" ht="30" customHeight="1" x14ac:dyDescent="0.2">
      <c r="A47" s="4"/>
      <c r="B47" s="25"/>
      <c r="C47" s="27"/>
      <c r="D47" s="23"/>
      <c r="E47" s="6"/>
      <c r="F47" s="68"/>
      <c r="G47" s="6"/>
      <c r="H47" s="4"/>
      <c r="I47" s="4"/>
      <c r="J47" s="4"/>
      <c r="K47" s="4"/>
      <c r="L47" s="4"/>
      <c r="M47" s="21"/>
      <c r="N47" s="6"/>
      <c r="O47" s="6"/>
      <c r="P47" s="4"/>
      <c r="Q47" s="4"/>
      <c r="R47" s="4"/>
      <c r="S47" s="77"/>
      <c r="T47" s="4"/>
      <c r="U47" s="4"/>
      <c r="V47" s="4"/>
      <c r="W47" s="4"/>
      <c r="X47" s="4"/>
      <c r="Y47" s="4"/>
      <c r="Z47" s="4"/>
      <c r="AA47" s="4"/>
    </row>
    <row r="48" spans="1:27" ht="30" customHeight="1" x14ac:dyDescent="0.2"/>
  </sheetData>
  <mergeCells count="115">
    <mergeCell ref="M40:M46"/>
    <mergeCell ref="N40:N46"/>
    <mergeCell ref="M34:M37"/>
    <mergeCell ref="N34:N37"/>
    <mergeCell ref="E40:E46"/>
    <mergeCell ref="F40:F46"/>
    <mergeCell ref="G40:G46"/>
    <mergeCell ref="H40:H46"/>
    <mergeCell ref="I40:I46"/>
    <mergeCell ref="J40:J46"/>
    <mergeCell ref="K40:K46"/>
    <mergeCell ref="L40:L46"/>
    <mergeCell ref="A39:AA39"/>
    <mergeCell ref="B40:B46"/>
    <mergeCell ref="C40:C46"/>
    <mergeCell ref="D40:D46"/>
    <mergeCell ref="E34:E37"/>
    <mergeCell ref="F34:F37"/>
    <mergeCell ref="G34:G37"/>
    <mergeCell ref="H34:H37"/>
    <mergeCell ref="I34:I37"/>
    <mergeCell ref="J34:J37"/>
    <mergeCell ref="K34:K37"/>
    <mergeCell ref="L34:L37"/>
    <mergeCell ref="G29:G31"/>
    <mergeCell ref="H29:H31"/>
    <mergeCell ref="I29:I31"/>
    <mergeCell ref="J29:J31"/>
    <mergeCell ref="K29:K31"/>
    <mergeCell ref="L29:L31"/>
    <mergeCell ref="A33:AA33"/>
    <mergeCell ref="B34:B37"/>
    <mergeCell ref="C34:C37"/>
    <mergeCell ref="D34:D37"/>
    <mergeCell ref="E29:E31"/>
    <mergeCell ref="F29:F31"/>
    <mergeCell ref="M29:M31"/>
    <mergeCell ref="N29:N31"/>
    <mergeCell ref="B29:B31"/>
    <mergeCell ref="C29:C31"/>
    <mergeCell ref="D29:D31"/>
    <mergeCell ref="E23:E25"/>
    <mergeCell ref="F18:F20"/>
    <mergeCell ref="F23:F25"/>
    <mergeCell ref="A28:AA28"/>
    <mergeCell ref="W21:W22"/>
    <mergeCell ref="X21:X22"/>
    <mergeCell ref="Y21:Y22"/>
    <mergeCell ref="Z21:Z22"/>
    <mergeCell ref="AA21:AA22"/>
    <mergeCell ref="B23:B25"/>
    <mergeCell ref="D23:D25"/>
    <mergeCell ref="G23:G25"/>
    <mergeCell ref="Q21:Q22"/>
    <mergeCell ref="R21:R22"/>
    <mergeCell ref="S21:S22"/>
    <mergeCell ref="T21:T22"/>
    <mergeCell ref="U21:U22"/>
    <mergeCell ref="V21:V22"/>
    <mergeCell ref="L21:L22"/>
    <mergeCell ref="N21:N22"/>
    <mergeCell ref="O21:O22"/>
    <mergeCell ref="P21:P22"/>
    <mergeCell ref="I18:I20"/>
    <mergeCell ref="M18:M20"/>
    <mergeCell ref="H18:H20"/>
    <mergeCell ref="A11:A12"/>
    <mergeCell ref="B11:B12"/>
    <mergeCell ref="C11:C12"/>
    <mergeCell ref="D11:D12"/>
    <mergeCell ref="E11:E12"/>
    <mergeCell ref="F11:F12"/>
    <mergeCell ref="G11:G12"/>
    <mergeCell ref="H11:K11"/>
    <mergeCell ref="E18:E20"/>
    <mergeCell ref="A1:G7"/>
    <mergeCell ref="H1:S3"/>
    <mergeCell ref="T1:AA3"/>
    <mergeCell ref="H4:S5"/>
    <mergeCell ref="T4:AA5"/>
    <mergeCell ref="H6:S7"/>
    <mergeCell ref="T6:AA7"/>
    <mergeCell ref="AA11:AA12"/>
    <mergeCell ref="A16:AA16"/>
    <mergeCell ref="L11:L12"/>
    <mergeCell ref="O11:Q11"/>
    <mergeCell ref="R11:R12"/>
    <mergeCell ref="S11:W11"/>
    <mergeCell ref="X11:X12"/>
    <mergeCell ref="Y11:Y12"/>
    <mergeCell ref="Z11:Z12"/>
    <mergeCell ref="A38:AA38"/>
    <mergeCell ref="A13:AA13"/>
    <mergeCell ref="A14:AA14"/>
    <mergeCell ref="A15:AA15"/>
    <mergeCell ref="A8:E8"/>
    <mergeCell ref="A9:G9"/>
    <mergeCell ref="A27:AA27"/>
    <mergeCell ref="A32:AA32"/>
    <mergeCell ref="J18:J20"/>
    <mergeCell ref="K18:K20"/>
    <mergeCell ref="H23:H25"/>
    <mergeCell ref="I23:I25"/>
    <mergeCell ref="J23:J25"/>
    <mergeCell ref="K23:K25"/>
    <mergeCell ref="M23:M25"/>
    <mergeCell ref="N18:N20"/>
    <mergeCell ref="N23:N25"/>
    <mergeCell ref="L18:L20"/>
    <mergeCell ref="L23:L25"/>
    <mergeCell ref="A17:AA17"/>
    <mergeCell ref="B18:B20"/>
    <mergeCell ref="C18:C20"/>
    <mergeCell ref="D18:D20"/>
    <mergeCell ref="G18:G20"/>
  </mergeCells>
  <pageMargins left="0.87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ACCION (2)</vt:lpstr>
      <vt:lpstr>'PLAN DE ACCION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USUARIO</cp:lastModifiedBy>
  <cp:lastPrinted>2017-07-17T20:34:38Z</cp:lastPrinted>
  <dcterms:created xsi:type="dcterms:W3CDTF">2008-01-23T14:34:57Z</dcterms:created>
  <dcterms:modified xsi:type="dcterms:W3CDTF">2019-01-25T14:31:47Z</dcterms:modified>
</cp:coreProperties>
</file>